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/>
  <workbookProtection workbookPassword="87B7" lockStructure="1"/>
  <bookViews>
    <workbookView xWindow="0" yWindow="0" windowWidth="20490" windowHeight="7485" activeTab="1"/>
  </bookViews>
  <sheets>
    <sheet name="- AYUDA -" sheetId="3" r:id="rId1"/>
    <sheet name="ABC INVENTARIO" sheetId="5" r:id="rId2"/>
  </sheets>
  <externalReferences>
    <externalReference r:id="rId3"/>
  </externalReferences>
  <definedNames>
    <definedName name="_xlnm._FilterDatabase" localSheetId="1" hidden="1">'ABC INVENTARIO'!$B$5:$E$15</definedName>
    <definedName name="Comprobantes">'[1]Tabla de Comprobantes'!$A$3:$A$65</definedName>
    <definedName name="PC">'[1]Tabla de Comprobantes'!$E$3:$E$14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" i="5" l="1"/>
  <c r="H7" i="5"/>
  <c r="H8" i="5"/>
  <c r="H9" i="5"/>
  <c r="H10" i="5"/>
  <c r="H11" i="5"/>
  <c r="H12" i="5"/>
  <c r="H13" i="5"/>
  <c r="H14" i="5"/>
  <c r="H15" i="5"/>
  <c r="E15" i="5" l="1"/>
  <c r="F15" i="5" s="1"/>
  <c r="E14" i="5"/>
  <c r="F14" i="5" s="1"/>
  <c r="E13" i="5"/>
  <c r="F13" i="5" s="1"/>
  <c r="E12" i="5"/>
  <c r="F12" i="5" s="1"/>
  <c r="E11" i="5"/>
  <c r="F11" i="5" s="1"/>
  <c r="E10" i="5"/>
  <c r="F10" i="5" s="1"/>
  <c r="E9" i="5"/>
  <c r="F9" i="5" s="1"/>
  <c r="E8" i="5"/>
  <c r="F8" i="5" s="1"/>
  <c r="E7" i="5"/>
  <c r="F7" i="5" s="1"/>
  <c r="E6" i="5"/>
  <c r="F6" i="5" s="1"/>
  <c r="G9" i="5" l="1"/>
  <c r="G10" i="5"/>
  <c r="G11" i="5"/>
  <c r="G12" i="5"/>
  <c r="G13" i="5"/>
  <c r="G6" i="5"/>
  <c r="G14" i="5"/>
  <c r="G7" i="5"/>
  <c r="G15" i="5"/>
  <c r="G8" i="5"/>
  <c r="AB8" i="5"/>
  <c r="AB10" i="5"/>
  <c r="AB11" i="5"/>
  <c r="AB12" i="5"/>
  <c r="AB13" i="5"/>
  <c r="AB6" i="5"/>
  <c r="AB14" i="5"/>
  <c r="AB7" i="5"/>
  <c r="AB9" i="5"/>
  <c r="I11" i="5" l="1"/>
  <c r="J11" i="5" s="1"/>
  <c r="I10" i="5"/>
  <c r="J10" i="5" s="1"/>
  <c r="I15" i="5"/>
  <c r="J15" i="5" s="1"/>
  <c r="I8" i="5"/>
  <c r="J8" i="5" s="1"/>
  <c r="I9" i="5"/>
  <c r="J9" i="5" s="1"/>
  <c r="I6" i="5"/>
  <c r="J6" i="5" s="1"/>
  <c r="I12" i="5"/>
  <c r="J12" i="5" s="1"/>
  <c r="I13" i="5"/>
  <c r="J13" i="5" s="1"/>
  <c r="I7" i="5"/>
  <c r="J7" i="5" s="1"/>
  <c r="I14" i="5"/>
  <c r="J14" i="5" s="1"/>
  <c r="K11" i="5" l="1"/>
  <c r="K13" i="5"/>
  <c r="K12" i="5"/>
  <c r="K8" i="5"/>
  <c r="K15" i="5"/>
  <c r="K14" i="5"/>
  <c r="K7" i="5"/>
  <c r="K10" i="5"/>
  <c r="K6" i="5"/>
  <c r="L6" i="5" s="1"/>
  <c r="M6" i="5" s="1"/>
  <c r="K9" i="5"/>
  <c r="L9" i="5" l="1"/>
  <c r="M9" i="5" s="1"/>
  <c r="L11" i="5"/>
  <c r="M11" i="5" s="1"/>
  <c r="L10" i="5"/>
  <c r="M10" i="5" s="1"/>
  <c r="L7" i="5"/>
  <c r="M7" i="5" s="1"/>
  <c r="L15" i="5"/>
  <c r="M15" i="5" s="1"/>
  <c r="L13" i="5"/>
  <c r="M13" i="5" s="1"/>
  <c r="L14" i="5"/>
  <c r="M14" i="5" s="1"/>
  <c r="L8" i="5"/>
  <c r="M8" i="5" s="1"/>
  <c r="L12" i="5"/>
  <c r="M12" i="5" s="1"/>
  <c r="S6" i="5" l="1"/>
  <c r="T6" i="5" s="1"/>
  <c r="Q7" i="5"/>
  <c r="S8" i="5"/>
  <c r="Q8" i="5"/>
  <c r="S7" i="5"/>
  <c r="Q6" i="5"/>
  <c r="T7" i="5" l="1"/>
  <c r="T8" i="5" s="1"/>
  <c r="R8" i="5"/>
  <c r="U8" i="5" s="1"/>
  <c r="R6" i="5"/>
  <c r="U6" i="5" s="1"/>
  <c r="R7" i="5"/>
  <c r="U7" i="5" s="1"/>
</calcChain>
</file>

<file path=xl/comments1.xml><?xml version="1.0" encoding="utf-8"?>
<comments xmlns="http://schemas.openxmlformats.org/spreadsheetml/2006/main">
  <authors>
    <author>Cecilia</author>
  </authors>
  <commentList>
    <comment ref="Q5" authorId="0">
      <text>
        <r>
          <rPr>
            <sz val="10"/>
            <color indexed="81"/>
            <rFont val="Calibri Light"/>
            <family val="2"/>
            <scheme val="major"/>
          </rPr>
          <t xml:space="preserve">
Cantidad de productos del portafolio en cada clasificación</t>
        </r>
      </text>
    </comment>
    <comment ref="R5" authorId="0">
      <text>
        <r>
          <rPr>
            <sz val="10"/>
            <color indexed="81"/>
            <rFont val="Calibri Light"/>
            <family val="2"/>
            <scheme val="major"/>
          </rPr>
          <t xml:space="preserve">
Participación porcentual de los productos de  cada clasificación sobre el total de productos en la cartera</t>
        </r>
      </text>
    </comment>
    <comment ref="S5" authorId="0">
      <text>
        <r>
          <rPr>
            <sz val="10"/>
            <color indexed="81"/>
            <rFont val="Calibri Light"/>
            <family val="2"/>
            <scheme val="major"/>
          </rPr>
          <t xml:space="preserve">
Porcentaje del costo total que representa cada clasificación</t>
        </r>
      </text>
    </comment>
  </commentList>
</comments>
</file>

<file path=xl/sharedStrings.xml><?xml version="1.0" encoding="utf-8"?>
<sst xmlns="http://schemas.openxmlformats.org/spreadsheetml/2006/main" count="36" uniqueCount="36">
  <si>
    <t>CLASIFICACIÓN ABC</t>
  </si>
  <si>
    <t>A</t>
  </si>
  <si>
    <t>B</t>
  </si>
  <si>
    <t>C</t>
  </si>
  <si>
    <t>Ayuda</t>
  </si>
  <si>
    <t>COSTO TOTAL</t>
  </si>
  <si>
    <t>COSTO ACUMULADO</t>
  </si>
  <si>
    <t>UNIDADES VENDIDAS</t>
  </si>
  <si>
    <t>COSTO UNITARIO</t>
  </si>
  <si>
    <t>COSTO %</t>
  </si>
  <si>
    <t>PARTICIPACIÓN</t>
  </si>
  <si>
    <t>CLASIFICACIÓN</t>
  </si>
  <si>
    <t>NOMBRE DEL PRODUCTO</t>
  </si>
  <si>
    <t>CANTIDAD DE PRODUCTOS</t>
  </si>
  <si>
    <t>COSTO PORCENTUAL</t>
  </si>
  <si>
    <t>COSTO PORCENTUAL ACUMULADO</t>
  </si>
  <si>
    <t xml:space="preserve">COSTO TOTAL </t>
  </si>
  <si>
    <t xml:space="preserve">PRODUCTO </t>
  </si>
  <si>
    <t>POSICIÓN</t>
  </si>
  <si>
    <t>RANKING POR COSTO</t>
  </si>
  <si>
    <t>Cálculos automáticos</t>
  </si>
  <si>
    <t>Ingresa en la tabla los productos, unidades y costo unitario</t>
  </si>
  <si>
    <t>RESULTADOS</t>
  </si>
  <si>
    <t>LECTURA</t>
  </si>
  <si>
    <t>PARTICIPACIÓN ESTIMADA DE COSTO %</t>
  </si>
  <si>
    <t>Auxiliar</t>
  </si>
  <si>
    <t>Gaseosa Cola</t>
  </si>
  <si>
    <t>Gaseosa Pomelo</t>
  </si>
  <si>
    <t>Gaseosa Vainilla</t>
  </si>
  <si>
    <t>Gaseosa Naranja</t>
  </si>
  <si>
    <t>Gaseosa Pomelo Rosado</t>
  </si>
  <si>
    <t>Gaseosa Lima Limón</t>
  </si>
  <si>
    <t>Agua Tónica</t>
  </si>
  <si>
    <t>Gaseosa Cola Light</t>
  </si>
  <si>
    <t>Gaseosa de Cereza</t>
  </si>
  <si>
    <t>Gaseosa de Uva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</si>
</sst>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 &quot;$&quot;\ * #,##0.00_ ;_ &quot;$&quot;\ * \-#,##0.00_ ;_ &quot;$&quot;\ * &quot;-&quot;??_ ;_ @_ "/>
    <numFmt numFmtId="165" formatCode="_ * #,##0.00_ ;_ * \-#,##0.00_ ;_ * &quot;-&quot;??_ ;_ @_ "/>
    <numFmt numFmtId="166" formatCode="&quot;$&quot;#,##0.00"/>
    <numFmt numFmtId="167" formatCode="&quot;$&quot;#,##0"/>
    <numFmt numFmtId="168" formatCode="0.0%"/>
    <numFmt numFmtId="169" formatCode="_ * #,##0_ ;_ * \-#,##0_ ;_ * &quot;-&quot;??_ ;_ @_ "/>
  </numFmts>
  <fonts count="17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sz val="10"/>
      <name val="Calibri"/>
      <family val="2"/>
      <scheme val="minor"/>
    </font>
    <font>
      <sz val="10"/>
      <name val="Verdana"/>
      <family val="2"/>
    </font>
    <font>
      <b/>
      <sz val="22"/>
      <color theme="1" tint="0.249977111117893"/>
      <name val="Calibri"/>
      <family val="2"/>
      <scheme val="minor"/>
    </font>
    <font>
      <sz val="16"/>
      <color theme="0" tint="-0.499984740745262"/>
      <name val="Calibri"/>
      <family val="2"/>
      <scheme val="minor"/>
    </font>
    <font>
      <b/>
      <sz val="13"/>
      <color rgb="FF8745EC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theme="0" tint="-0.499984740745262"/>
      <name val="Calibri"/>
      <family val="2"/>
      <scheme val="minor"/>
    </font>
    <font>
      <sz val="11"/>
      <color theme="0" tint="-0.499984740745262"/>
      <name val="Calibri"/>
      <family val="2"/>
    </font>
    <font>
      <b/>
      <sz val="16"/>
      <color rgb="FF8745EC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10"/>
      <color indexed="81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rgb="FFF8F3FF"/>
        <bgColor indexed="64"/>
      </patternFill>
    </fill>
    <fill>
      <patternFill patternType="solid">
        <fgColor rgb="FF8745E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0F0F0"/>
        <bgColor rgb="FF000000"/>
      </patternFill>
    </fill>
  </fills>
  <borders count="2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double">
        <color theme="0"/>
      </right>
      <top style="thin">
        <color theme="0"/>
      </top>
      <bottom style="thin">
        <color theme="0"/>
      </bottom>
      <diagonal/>
    </border>
    <border>
      <left style="thick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n">
        <color theme="0"/>
      </right>
      <top style="thick">
        <color theme="0"/>
      </top>
      <bottom style="thick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double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ck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double">
        <color theme="0"/>
      </left>
      <right style="double">
        <color theme="0"/>
      </right>
      <top style="thin">
        <color theme="0" tint="-0.14996795556505021"/>
      </top>
      <bottom style="thin">
        <color theme="0" tint="-0.14996795556505021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/>
      <right style="thin">
        <color theme="0"/>
      </right>
      <top style="thick">
        <color theme="0"/>
      </top>
      <bottom/>
      <diagonal/>
    </border>
    <border>
      <left style="thin">
        <color theme="0" tint="-0.14993743705557422"/>
      </left>
      <right style="thin">
        <color theme="0" tint="-0.14996795556505021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7">
    <xf numFmtId="0" fontId="0" fillId="0" borderId="0"/>
    <xf numFmtId="0" fontId="1" fillId="0" borderId="0"/>
    <xf numFmtId="165" fontId="3" fillId="0" borderId="0" applyFont="0" applyFill="0" applyBorder="0" applyAlignment="0" applyProtection="0"/>
    <xf numFmtId="0" fontId="8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5" fontId="7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1" applyFont="1" applyAlignment="1">
      <alignment horizontal="center"/>
    </xf>
    <xf numFmtId="0" fontId="0" fillId="0" borderId="0" xfId="0" applyFill="1"/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vertical="top"/>
    </xf>
    <xf numFmtId="0" fontId="2" fillId="0" borderId="0" xfId="1" applyFont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8" fillId="0" borderId="0" xfId="3"/>
    <xf numFmtId="0" fontId="4" fillId="0" borderId="0" xfId="3" applyFont="1" applyBorder="1" applyAlignment="1">
      <alignment vertical="center"/>
    </xf>
    <xf numFmtId="0" fontId="4" fillId="0" borderId="0" xfId="3" applyFont="1" applyBorder="1" applyAlignment="1">
      <alignment vertical="top"/>
    </xf>
    <xf numFmtId="0" fontId="6" fillId="2" borderId="4" xfId="0" applyFont="1" applyFill="1" applyBorder="1" applyAlignment="1">
      <alignment horizontal="center" vertical="center" wrapText="1"/>
    </xf>
    <xf numFmtId="9" fontId="2" fillId="0" borderId="0" xfId="5" applyFont="1" applyBorder="1" applyAlignment="1">
      <alignment horizont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167" fontId="12" fillId="0" borderId="3" xfId="1" applyNumberFormat="1" applyFont="1" applyFill="1" applyBorder="1" applyAlignment="1">
      <alignment horizontal="center"/>
    </xf>
    <xf numFmtId="0" fontId="13" fillId="0" borderId="3" xfId="1" applyFont="1" applyFill="1" applyBorder="1" applyAlignment="1">
      <alignment horizontal="center"/>
    </xf>
    <xf numFmtId="0" fontId="12" fillId="0" borderId="3" xfId="1" applyFont="1" applyFill="1" applyBorder="1" applyAlignment="1">
      <alignment horizontal="center"/>
    </xf>
    <xf numFmtId="164" fontId="12" fillId="0" borderId="3" xfId="4" applyFont="1" applyFill="1" applyBorder="1" applyAlignment="1">
      <alignment horizontal="center"/>
    </xf>
    <xf numFmtId="9" fontId="12" fillId="0" borderId="3" xfId="5" applyFont="1" applyFill="1" applyBorder="1" applyAlignment="1">
      <alignment horizontal="center"/>
    </xf>
    <xf numFmtId="168" fontId="13" fillId="0" borderId="3" xfId="1" applyNumberFormat="1" applyFont="1" applyFill="1" applyBorder="1" applyAlignment="1">
      <alignment horizontal="center"/>
    </xf>
    <xf numFmtId="0" fontId="9" fillId="0" borderId="3" xfId="1" applyFont="1" applyFill="1" applyBorder="1" applyAlignment="1">
      <alignment horizontal="center"/>
    </xf>
    <xf numFmtId="4" fontId="9" fillId="0" borderId="3" xfId="1" applyNumberFormat="1" applyFont="1" applyFill="1" applyBorder="1" applyAlignment="1">
      <alignment horizontal="center"/>
    </xf>
    <xf numFmtId="166" fontId="9" fillId="0" borderId="3" xfId="1" applyNumberFormat="1" applyFont="1" applyFill="1" applyBorder="1" applyAlignment="1">
      <alignment horizontal="center"/>
    </xf>
    <xf numFmtId="0" fontId="15" fillId="0" borderId="0" xfId="0" applyFont="1" applyBorder="1" applyAlignment="1">
      <alignment vertical="top"/>
    </xf>
    <xf numFmtId="0" fontId="11" fillId="5" borderId="5" xfId="1" applyFont="1" applyFill="1" applyBorder="1" applyAlignment="1">
      <alignment horizontal="center" vertical="center"/>
    </xf>
    <xf numFmtId="168" fontId="11" fillId="5" borderId="1" xfId="1" applyNumberFormat="1" applyFont="1" applyFill="1" applyBorder="1" applyAlignment="1">
      <alignment horizontal="center" vertical="center"/>
    </xf>
    <xf numFmtId="0" fontId="10" fillId="4" borderId="2" xfId="1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 wrapText="1"/>
    </xf>
    <xf numFmtId="168" fontId="13" fillId="0" borderId="18" xfId="1" applyNumberFormat="1" applyFont="1" applyFill="1" applyBorder="1" applyAlignment="1">
      <alignment horizontal="center"/>
    </xf>
    <xf numFmtId="168" fontId="13" fillId="0" borderId="19" xfId="1" applyNumberFormat="1" applyFont="1" applyFill="1" applyBorder="1" applyAlignment="1">
      <alignment horizontal="center"/>
    </xf>
    <xf numFmtId="0" fontId="9" fillId="0" borderId="20" xfId="1" applyFont="1" applyFill="1" applyBorder="1" applyAlignment="1">
      <alignment horizontal="center"/>
    </xf>
    <xf numFmtId="4" fontId="9" fillId="0" borderId="20" xfId="1" applyNumberFormat="1" applyFont="1" applyFill="1" applyBorder="1" applyAlignment="1">
      <alignment horizontal="center"/>
    </xf>
    <xf numFmtId="166" fontId="9" fillId="0" borderId="20" xfId="1" applyNumberFormat="1" applyFont="1" applyFill="1" applyBorder="1" applyAlignment="1">
      <alignment horizontal="center"/>
    </xf>
    <xf numFmtId="167" fontId="12" fillId="0" borderId="20" xfId="1" applyNumberFormat="1" applyFont="1" applyFill="1" applyBorder="1" applyAlignment="1">
      <alignment horizontal="center"/>
    </xf>
    <xf numFmtId="0" fontId="13" fillId="0" borderId="20" xfId="1" applyFont="1" applyFill="1" applyBorder="1" applyAlignment="1">
      <alignment horizontal="center"/>
    </xf>
    <xf numFmtId="0" fontId="12" fillId="0" borderId="20" xfId="1" applyFont="1" applyFill="1" applyBorder="1" applyAlignment="1">
      <alignment horizontal="center"/>
    </xf>
    <xf numFmtId="164" fontId="12" fillId="0" borderId="20" xfId="4" applyFont="1" applyFill="1" applyBorder="1" applyAlignment="1">
      <alignment horizontal="center"/>
    </xf>
    <xf numFmtId="9" fontId="12" fillId="0" borderId="20" xfId="5" applyFont="1" applyFill="1" applyBorder="1" applyAlignment="1">
      <alignment horizontal="center"/>
    </xf>
    <xf numFmtId="169" fontId="13" fillId="0" borderId="3" xfId="6" applyNumberFormat="1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 vertical="center" wrapText="1"/>
    </xf>
    <xf numFmtId="169" fontId="13" fillId="0" borderId="20" xfId="6" applyNumberFormat="1" applyFont="1" applyFill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4" fontId="9" fillId="0" borderId="23" xfId="1" applyNumberFormat="1" applyFont="1" applyFill="1" applyBorder="1" applyAlignment="1">
      <alignment horizontal="center"/>
    </xf>
    <xf numFmtId="166" fontId="9" fillId="0" borderId="23" xfId="1" applyNumberFormat="1" applyFont="1" applyFill="1" applyBorder="1" applyAlignment="1">
      <alignment horizontal="center"/>
    </xf>
    <xf numFmtId="167" fontId="12" fillId="0" borderId="23" xfId="1" applyNumberFormat="1" applyFont="1" applyFill="1" applyBorder="1" applyAlignment="1">
      <alignment horizontal="center"/>
    </xf>
    <xf numFmtId="169" fontId="13" fillId="0" borderId="23" xfId="6" applyNumberFormat="1" applyFont="1" applyFill="1" applyBorder="1" applyAlignment="1">
      <alignment horizontal="center"/>
    </xf>
    <xf numFmtId="0" fontId="12" fillId="0" borderId="23" xfId="1" applyFont="1" applyFill="1" applyBorder="1" applyAlignment="1">
      <alignment horizontal="center"/>
    </xf>
    <xf numFmtId="164" fontId="12" fillId="0" borderId="23" xfId="4" applyFont="1" applyFill="1" applyBorder="1" applyAlignment="1">
      <alignment horizontal="center"/>
    </xf>
    <xf numFmtId="9" fontId="12" fillId="0" borderId="23" xfId="5" applyFont="1" applyFill="1" applyBorder="1" applyAlignment="1">
      <alignment horizontal="center"/>
    </xf>
    <xf numFmtId="0" fontId="13" fillId="0" borderId="24" xfId="1" applyFont="1" applyFill="1" applyBorder="1" applyAlignment="1">
      <alignment horizontal="center"/>
    </xf>
    <xf numFmtId="0" fontId="11" fillId="5" borderId="4" xfId="1" applyFont="1" applyFill="1" applyBorder="1" applyAlignment="1">
      <alignment horizontal="left" vertical="center"/>
    </xf>
    <xf numFmtId="0" fontId="11" fillId="5" borderId="12" xfId="1" applyFont="1" applyFill="1" applyBorder="1" applyAlignment="1">
      <alignment horizontal="left" vertical="center"/>
    </xf>
    <xf numFmtId="0" fontId="11" fillId="5" borderId="13" xfId="1" applyFont="1" applyFill="1" applyBorder="1" applyAlignment="1">
      <alignment horizontal="left" vertical="center"/>
    </xf>
    <xf numFmtId="0" fontId="6" fillId="2" borderId="14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</cellXfs>
  <cellStyles count="7">
    <cellStyle name="Millares" xfId="6" builtinId="3"/>
    <cellStyle name="Millares 2" xfId="2"/>
    <cellStyle name="Moneda" xfId="4" builtinId="4"/>
    <cellStyle name="Normal" xfId="0" builtinId="0"/>
    <cellStyle name="Normal 2" xfId="1"/>
    <cellStyle name="Normal 3" xfId="3"/>
    <cellStyle name="Porcentaje" xfId="5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 tint="-0.499984740745262"/>
        <name val="Calibri"/>
        <scheme val="none"/>
      </font>
      <numFmt numFmtId="0" formatCode="General"/>
      <fill>
        <patternFill patternType="none">
          <fgColor rgb="FF000000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 tint="-0.499984740745262"/>
        <name val="Calibri"/>
        <scheme val="none"/>
      </font>
      <numFmt numFmtId="168" formatCode="0.0%"/>
      <fill>
        <patternFill patternType="none">
          <fgColor rgb="FF000000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 tint="-0.499984740745262"/>
        <name val="Calibri"/>
        <scheme val="minor"/>
      </font>
      <numFmt numFmtId="13" formatCode="0%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 tint="-0.499984740745262"/>
        <name val="Calibri"/>
        <scheme val="none"/>
      </font>
      <numFmt numFmtId="164" formatCode="_ &quot;$&quot;\ * #,##0.00_ ;_ &quot;$&quot;\ * \-#,##0.00_ ;_ &quot;$&quot;\ * &quot;-&quot;??_ ;_ @_ 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 tint="-0.499984740745262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 tint="-0.499984740745262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 tint="-0.499984740745262"/>
        <name val="Calibri"/>
        <scheme val="none"/>
      </font>
      <numFmt numFmtId="169" formatCode="_ * #,##0_ ;_ * \-#,##0_ ;_ * &quot;-&quot;??_ ;_ @_ "/>
      <fill>
        <patternFill patternType="none">
          <fgColor rgb="FF000000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 tint="-0.499984740745262"/>
        <name val="Calibri"/>
        <scheme val="minor"/>
      </font>
      <numFmt numFmtId="167" formatCode="&quot;$&quot;#,##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 tint="-0.499984740745262"/>
        <name val="Calibri"/>
        <scheme val="minor"/>
      </font>
      <numFmt numFmtId="167" formatCode="&quot;$&quot;#,##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scheme val="minor"/>
      </font>
      <numFmt numFmtId="166" formatCode="&quot;$&quot;#,##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0" tint="-0.14996795556505021"/>
        </top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000000"/>
          <bgColor rgb="FFF2F2F2"/>
        </patternFill>
      </fill>
      <alignment horizontal="center" vertical="bottom" textRotation="0" wrapText="0" indent="0" justifyLastLine="0" shrinkToFit="0" readingOrder="0"/>
    </dxf>
    <dxf>
      <border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E33D00"/>
        <name val="Calibri"/>
        <scheme val="minor"/>
      </font>
      <fill>
        <patternFill patternType="solid">
          <fgColor indexed="64"/>
          <bgColor rgb="FFFFEFE7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/>
      </border>
    </dxf>
    <dxf>
      <fill>
        <gradientFill degree="135">
          <stop position="0">
            <color theme="0"/>
          </stop>
          <stop position="1">
            <color theme="7" tint="0.40000610370189521"/>
          </stop>
        </gradientFill>
      </fill>
    </dxf>
    <dxf>
      <fill>
        <gradientFill degree="45">
          <stop position="0">
            <color theme="0"/>
          </stop>
          <stop position="1">
            <color rgb="FF00CC66"/>
          </stop>
        </gradientFill>
      </fill>
    </dxf>
    <dxf>
      <fill>
        <gradientFill degree="135">
          <stop position="0">
            <color theme="0"/>
          </stop>
          <stop position="1">
            <color theme="5" tint="0.59999389629810485"/>
          </stop>
        </gradientFill>
      </fill>
    </dxf>
  </dxfs>
  <tableStyles count="0" defaultTableStyle="TableStyleMedium2" defaultPivotStyle="PivotStyleLight16"/>
  <colors>
    <mruColors>
      <color rgb="FFE6E6E6"/>
      <color rgb="FF00CC66"/>
      <color rgb="FFFF3300"/>
      <color rgb="FF8745EC"/>
      <color rgb="FFEAEAEA"/>
      <color rgb="FFF0F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/>
              <a:t>Análisis</a:t>
            </a:r>
            <a:r>
              <a:rPr lang="es-AR" baseline="0"/>
              <a:t> ABC de inventario</a:t>
            </a:r>
            <a:endParaRPr lang="es-AR"/>
          </a:p>
        </c:rich>
      </c:tx>
      <c:layout/>
      <c:overlay val="0"/>
      <c:spPr>
        <a:solidFill>
          <a:srgbClr val="E6E6E6"/>
        </a:solidFill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'ABC INVENTARIO'!$J$5</c:f>
              <c:strCache>
                <c:ptCount val="1"/>
                <c:pt idx="0">
                  <c:v>COSTO TOTAL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'ABC INVENTARIO'!$J$6:$J$15</c:f>
              <c:numCache>
                <c:formatCode>_ "$"\ * #,##0.00_ ;_ "$"\ * \-#,##0.00_ ;_ "$"\ * "-"??_ ;_ @_ </c:formatCode>
                <c:ptCount val="10"/>
                <c:pt idx="0">
                  <c:v>30000</c:v>
                </c:pt>
                <c:pt idx="1">
                  <c:v>28000</c:v>
                </c:pt>
                <c:pt idx="2">
                  <c:v>27500</c:v>
                </c:pt>
                <c:pt idx="3">
                  <c:v>24000</c:v>
                </c:pt>
                <c:pt idx="4">
                  <c:v>10000</c:v>
                </c:pt>
                <c:pt idx="5">
                  <c:v>8000</c:v>
                </c:pt>
                <c:pt idx="6">
                  <c:v>8000</c:v>
                </c:pt>
                <c:pt idx="7">
                  <c:v>8000</c:v>
                </c:pt>
                <c:pt idx="8">
                  <c:v>3000</c:v>
                </c:pt>
                <c:pt idx="9">
                  <c:v>1500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'ABC INVENTARIO'!$I$6:$I$15</c15:sqref>
                        </c15:formulaRef>
                      </c:ext>
                    </c:extLst>
                    <c:strCache>
                      <c:ptCount val="10"/>
                      <c:pt idx="0">
                        <c:v>Gaseosa Pomelo Rosado</c:v>
                      </c:pt>
                      <c:pt idx="1">
                        <c:v>Agua Tónica</c:v>
                      </c:pt>
                      <c:pt idx="2">
                        <c:v>Gaseosa Lima Limón</c:v>
                      </c:pt>
                      <c:pt idx="3">
                        <c:v>Gaseosa Pomelo</c:v>
                      </c:pt>
                      <c:pt idx="4">
                        <c:v>Gaseosa Cola</c:v>
                      </c:pt>
                      <c:pt idx="5">
                        <c:v>Gaseosa de Uva</c:v>
                      </c:pt>
                      <c:pt idx="6">
                        <c:v>Gaseosa Cola Light</c:v>
                      </c:pt>
                      <c:pt idx="7">
                        <c:v>Gaseosa Naranja</c:v>
                      </c:pt>
                      <c:pt idx="8">
                        <c:v>Gaseosa de Cereza</c:v>
                      </c:pt>
                      <c:pt idx="9">
                        <c:v>Gaseosa Vainilla</c:v>
                      </c:pt>
                    </c:strCache>
                  </c: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36282880"/>
        <c:axId val="136291840"/>
      </c:barChart>
      <c:lineChart>
        <c:grouping val="standard"/>
        <c:varyColors val="0"/>
        <c:ser>
          <c:idx val="1"/>
          <c:order val="1"/>
          <c:tx>
            <c:strRef>
              <c:f>'ABC INVENTARIO'!$L$5</c:f>
              <c:strCache>
                <c:ptCount val="1"/>
                <c:pt idx="0">
                  <c:v>COSTO PORCENTUAL ACUMULADO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'ABC INVENTARIO'!$L$6:$L$15</c:f>
              <c:numCache>
                <c:formatCode>0.0%</c:formatCode>
                <c:ptCount val="10"/>
                <c:pt idx="0">
                  <c:v>0.20270270270270271</c:v>
                </c:pt>
                <c:pt idx="1">
                  <c:v>0.39189189189189189</c:v>
                </c:pt>
                <c:pt idx="2">
                  <c:v>0.57770270270270263</c:v>
                </c:pt>
                <c:pt idx="3">
                  <c:v>0.7398648648648648</c:v>
                </c:pt>
                <c:pt idx="4">
                  <c:v>0.80743243243243235</c:v>
                </c:pt>
                <c:pt idx="5">
                  <c:v>0.8614864864864864</c:v>
                </c:pt>
                <c:pt idx="6">
                  <c:v>0.91554054054054046</c:v>
                </c:pt>
                <c:pt idx="7">
                  <c:v>0.96959459459459452</c:v>
                </c:pt>
                <c:pt idx="8">
                  <c:v>0.9898648648648648</c:v>
                </c:pt>
                <c:pt idx="9">
                  <c:v>0.99999999999999989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350144"/>
        <c:axId val="151052672"/>
      </c:lineChart>
      <c:catAx>
        <c:axId val="136282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36291840"/>
        <c:crosses val="autoZero"/>
        <c:auto val="1"/>
        <c:lblAlgn val="ctr"/>
        <c:lblOffset val="100"/>
        <c:noMultiLvlLbl val="0"/>
      </c:catAx>
      <c:valAx>
        <c:axId val="136291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 sz="1100"/>
                  <a:t>Costo Total</a:t>
                </a:r>
              </a:p>
            </c:rich>
          </c:tx>
          <c:layout/>
          <c:overlay val="0"/>
          <c:spPr>
            <a:solidFill>
              <a:sysClr val="window" lastClr="FFFFFF"/>
            </a:solidFill>
            <a:ln>
              <a:noFill/>
            </a:ln>
            <a:effectLst/>
          </c:spPr>
        </c:title>
        <c:numFmt formatCode="_ &quot;$&quot;\ * #,##0.00_ ;_ &quot;$&quot;\ * \-#,##0.00_ ;_ &quot;$&quot;\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36282880"/>
        <c:crosses val="autoZero"/>
        <c:crossBetween val="between"/>
      </c:valAx>
      <c:valAx>
        <c:axId val="15105267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 sz="1100"/>
                  <a:t>Costo porcentual</a:t>
                </a:r>
                <a:r>
                  <a:rPr lang="es-AR" sz="1100" baseline="0"/>
                  <a:t> acumulado</a:t>
                </a:r>
                <a:endParaRPr lang="es-AR" sz="1100"/>
              </a:p>
            </c:rich>
          </c:tx>
          <c:layout/>
          <c:overlay val="0"/>
          <c:spPr>
            <a:solidFill>
              <a:sysClr val="window" lastClr="FFFFFF"/>
            </a:solidFill>
            <a:ln>
              <a:noFill/>
            </a:ln>
            <a:effectLst/>
          </c:spPr>
        </c:title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53350144"/>
        <c:crosses val="max"/>
        <c:crossBetween val="between"/>
      </c:valAx>
      <c:catAx>
        <c:axId val="153350144"/>
        <c:scaling>
          <c:orientation val="minMax"/>
        </c:scaling>
        <c:delete val="1"/>
        <c:axPos val="b"/>
        <c:majorTickMark val="out"/>
        <c:minorTickMark val="none"/>
        <c:tickLblPos val="nextTo"/>
        <c:crossAx val="1510526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254000</xdr:colOff>
      <xdr:row>3</xdr:row>
      <xdr:rowOff>152400</xdr:rowOff>
    </xdr:from>
    <xdr:to>
      <xdr:col>7</xdr:col>
      <xdr:colOff>402166</xdr:colOff>
      <xdr:row>36</xdr:row>
      <xdr:rowOff>52917</xdr:rowOff>
    </xdr:to>
    <xdr:sp macro="" textlink="">
      <xdr:nvSpPr>
        <xdr:cNvPr id="2" name="TextBox 4">
          <a:extLst>
            <a:ext uri="{FF2B5EF4-FFF2-40B4-BE49-F238E27FC236}">
              <a16:creationId xmlns:a16="http://schemas.microsoft.com/office/drawing/2014/main" xmlns="" id="{38784708-9E4A-4853-AB06-A8944CCE318E}"/>
            </a:ext>
          </a:extLst>
        </xdr:cNvPr>
        <xdr:cNvSpPr txBox="1"/>
      </xdr:nvSpPr>
      <xdr:spPr>
        <a:xfrm>
          <a:off x="254000" y="1686983"/>
          <a:ext cx="8043333" cy="652568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600">
              <a:solidFill>
                <a:schemeClr val="tx1">
                  <a:lumMod val="65000"/>
                  <a:lumOff val="35000"/>
                </a:schemeClr>
              </a:solidFill>
            </a:rPr>
            <a:t>La plantilla de excel Análisis ABC</a:t>
          </a:r>
          <a:r>
            <a:rPr lang="es-ES" sz="1600" baseline="0">
              <a:solidFill>
                <a:schemeClr val="tx1">
                  <a:lumMod val="65000"/>
                  <a:lumOff val="35000"/>
                </a:schemeClr>
              </a:solidFill>
            </a:rPr>
            <a:t> de Inventario realiza la clasificación de los productos en cartera de acuerdo al costo total que representan.</a:t>
          </a:r>
          <a:endParaRPr lang="es-ES" sz="1600">
            <a:solidFill>
              <a:schemeClr val="tx1">
                <a:lumMod val="65000"/>
                <a:lumOff val="35000"/>
              </a:schemeClr>
            </a:solidFill>
          </a:endParaRPr>
        </a:p>
        <a:p>
          <a:endParaRPr lang="es-ES" sz="1600">
            <a:solidFill>
              <a:schemeClr val="tx1">
                <a:lumMod val="65000"/>
                <a:lumOff val="35000"/>
              </a:schemeClr>
            </a:solidFill>
          </a:endParaRPr>
        </a:p>
        <a:p>
          <a:r>
            <a:rPr lang="en-US" sz="1600">
              <a:solidFill>
                <a:schemeClr val="tx1">
                  <a:lumMod val="65000"/>
                  <a:lumOff val="35000"/>
                </a:schemeClr>
              </a:solidFill>
            </a:rPr>
            <a:t>Para usarla,</a:t>
          </a:r>
          <a:r>
            <a:rPr lang="en-US" sz="1600" baseline="0">
              <a:solidFill>
                <a:schemeClr val="tx1">
                  <a:lumMod val="65000"/>
                  <a:lumOff val="35000"/>
                </a:schemeClr>
              </a:solidFill>
            </a:rPr>
            <a:t> sigue estos pasos:</a:t>
          </a:r>
        </a:p>
        <a:p>
          <a:endParaRPr lang="en-US" sz="1600" baseline="0">
            <a:solidFill>
              <a:schemeClr val="tx1">
                <a:lumMod val="65000"/>
                <a:lumOff val="35000"/>
              </a:schemeClr>
            </a:solidFill>
          </a:endParaRPr>
        </a:p>
        <a:p>
          <a:r>
            <a:rPr lang="en-US" sz="1600" b="1" baseline="0">
              <a:solidFill>
                <a:schemeClr val="tx1">
                  <a:lumMod val="65000"/>
                  <a:lumOff val="35000"/>
                </a:schemeClr>
              </a:solidFill>
            </a:rPr>
            <a:t>1. </a:t>
          </a:r>
          <a:r>
            <a:rPr lang="en-US" sz="1600" b="0" baseline="0">
              <a:solidFill>
                <a:schemeClr val="tx1">
                  <a:lumMod val="65000"/>
                  <a:lumOff val="35000"/>
                </a:schemeClr>
              </a:solidFill>
            </a:rPr>
            <a:t>C</a:t>
          </a:r>
          <a:r>
            <a:rPr lang="es-ES" sz="1600" baseline="0">
              <a:solidFill>
                <a:schemeClr val="tx1">
                  <a:lumMod val="65000"/>
                  <a:lumOff val="35000"/>
                </a:schemeClr>
              </a:solidFill>
            </a:rPr>
            <a:t>ompleta la información de productos desde la columna B a la D.</a:t>
          </a:r>
        </a:p>
        <a:p>
          <a:endParaRPr lang="en-US" sz="1600" baseline="0">
            <a:solidFill>
              <a:schemeClr val="tx1">
                <a:lumMod val="65000"/>
                <a:lumOff val="35000"/>
              </a:schemeClr>
            </a:solidFill>
          </a:endParaRPr>
        </a:p>
        <a:p>
          <a:r>
            <a:rPr lang="en-US" sz="1600" b="1" baseline="0">
              <a:solidFill>
                <a:schemeClr val="tx1">
                  <a:lumMod val="65000"/>
                  <a:lumOff val="35000"/>
                </a:schemeClr>
              </a:solidFill>
            </a:rPr>
            <a:t>2. </a:t>
          </a:r>
          <a:r>
            <a:rPr lang="en-US" sz="1600" b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</a:rPr>
            <a:t>En las celdas O6 a O8 se deben establecer los límites que abarcará cada clasificación. </a:t>
          </a:r>
          <a:r>
            <a:rPr lang="es-ES" sz="1600" b="0">
              <a:solidFill>
                <a:schemeClr val="tx1">
                  <a:lumMod val="65000"/>
                  <a:lumOff val="35000"/>
                </a:schemeClr>
              </a:solidFill>
              <a:latin typeface="+mn-lt"/>
            </a:rPr>
            <a:t>Para la mayoría de las situaciones, la clase A tiende a </a:t>
          </a:r>
          <a:r>
            <a:rPr lang="es-ES" sz="1600" b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</a:rPr>
            <a:t>abarcar </a:t>
          </a:r>
          <a:r>
            <a:rPr lang="es-ES" sz="1600" b="0">
              <a:solidFill>
                <a:schemeClr val="tx1">
                  <a:lumMod val="65000"/>
                  <a:lumOff val="35000"/>
                </a:schemeClr>
              </a:solidFill>
              <a:latin typeface="+mn-lt"/>
            </a:rPr>
            <a:t>el 80% del costo total de los artículos. La clase B sería entre</a:t>
          </a:r>
          <a:r>
            <a:rPr lang="es-ES" sz="1600" b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</a:rPr>
            <a:t> el 81</a:t>
          </a:r>
          <a:r>
            <a:rPr lang="es-ES" sz="1600" b="0">
              <a:solidFill>
                <a:schemeClr val="tx1">
                  <a:lumMod val="65000"/>
                  <a:lumOff val="35000"/>
                </a:schemeClr>
              </a:solidFill>
              <a:latin typeface="+mn-lt"/>
            </a:rPr>
            <a:t>% y 95% y la clase C sería entre 96%</a:t>
          </a:r>
          <a:r>
            <a:rPr lang="es-ES" sz="1600" b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</a:rPr>
            <a:t> y 100%</a:t>
          </a:r>
          <a:r>
            <a:rPr lang="es-ES" sz="1600" b="0">
              <a:solidFill>
                <a:schemeClr val="tx1">
                  <a:lumMod val="65000"/>
                  <a:lumOff val="35000"/>
                </a:schemeClr>
              </a:solidFill>
              <a:latin typeface="+mn-lt"/>
            </a:rPr>
            <a:t>.</a:t>
          </a:r>
          <a:endParaRPr lang="en-US" sz="1600" baseline="0">
            <a:solidFill>
              <a:schemeClr val="tx1">
                <a:lumMod val="65000"/>
                <a:lumOff val="35000"/>
              </a:schemeClr>
            </a:solidFill>
          </a:endParaRPr>
        </a:p>
        <a:p>
          <a:endParaRPr lang="es-ES" sz="1600" b="1" baseline="0">
            <a:solidFill>
              <a:schemeClr val="tx1">
                <a:lumMod val="65000"/>
                <a:lumOff val="35000"/>
              </a:schemeClr>
            </a:solidFill>
          </a:endParaRPr>
        </a:p>
        <a:p>
          <a:r>
            <a:rPr lang="es-ES" sz="1600" b="1" baseline="0">
              <a:solidFill>
                <a:schemeClr val="tx1">
                  <a:lumMod val="65000"/>
                  <a:lumOff val="35000"/>
                </a:schemeClr>
              </a:solidFill>
            </a:rPr>
            <a:t>RESULTADO</a:t>
          </a:r>
        </a:p>
        <a:p>
          <a:r>
            <a:rPr lang="es-ES" sz="1600" b="0" baseline="0">
              <a:solidFill>
                <a:schemeClr val="tx1">
                  <a:lumMod val="65000"/>
                  <a:lumOff val="35000"/>
                </a:schemeClr>
              </a:solidFill>
            </a:rPr>
            <a:t>Con la información proporcionada, se ordenará de mayor a menor los productos en función del costo total.</a:t>
          </a:r>
        </a:p>
        <a:p>
          <a:r>
            <a:rPr lang="es-ES" sz="1600" b="0" baseline="0">
              <a:solidFill>
                <a:schemeClr val="tx1">
                  <a:lumMod val="65000"/>
                  <a:lumOff val="35000"/>
                </a:schemeClr>
              </a:solidFill>
            </a:rPr>
            <a:t>En la columna L, se realizará la clasificación ABC de los productos ya ordenados.</a:t>
          </a:r>
        </a:p>
        <a:p>
          <a:r>
            <a:rPr lang="es-ES" sz="1600" b="0" baseline="0">
              <a:solidFill>
                <a:schemeClr val="tx1">
                  <a:lumMod val="65000"/>
                  <a:lumOff val="35000"/>
                </a:schemeClr>
              </a:solidFill>
            </a:rPr>
            <a:t>En la tabla de resultados se podrá ver un resumen de la clasificación</a:t>
          </a:r>
        </a:p>
        <a:p>
          <a:r>
            <a:rPr lang="es-ES" sz="1600" b="0" baseline="0">
              <a:solidFill>
                <a:schemeClr val="tx1">
                  <a:lumMod val="65000"/>
                  <a:lumOff val="35000"/>
                </a:schemeClr>
              </a:solidFill>
            </a:rPr>
            <a:t>Se ilustrará con un gráfico </a:t>
          </a:r>
          <a:r>
            <a:rPr lang="es-AR" sz="1600" b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rPr>
            <a:t> el volumen de costo de cada producto ordenado de mayor a menor, así como el porcentaje de costo acumulado representado linealmente.</a:t>
          </a:r>
          <a:endParaRPr lang="es-ES" sz="1600" b="0" baseline="0">
            <a:solidFill>
              <a:schemeClr val="tx1">
                <a:lumMod val="65000"/>
                <a:lumOff val="35000"/>
              </a:schemeClr>
            </a:solidFill>
            <a:latin typeface="+mn-lt"/>
            <a:ea typeface="+mn-ea"/>
            <a:cs typeface="+mn-cs"/>
          </a:endParaRPr>
        </a:p>
        <a:p>
          <a:endParaRPr lang="es-ES" sz="1600" b="0" baseline="0">
            <a:solidFill>
              <a:schemeClr val="tx1">
                <a:lumMod val="65000"/>
                <a:lumOff val="35000"/>
              </a:schemeClr>
            </a:solidFill>
          </a:endParaRPr>
        </a:p>
        <a:p>
          <a:r>
            <a:rPr lang="es-ES" sz="1600" b="1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rPr>
            <a:t>ACLARACIONES</a:t>
          </a:r>
        </a:p>
        <a:p>
          <a:r>
            <a:rPr lang="es-ES" sz="1600" b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rPr>
            <a:t>Para agregar más información, expanda la tabla en el margen inferior derecho de la última celda para que copie las fórmulas</a:t>
          </a:r>
        </a:p>
        <a:p>
          <a:r>
            <a:rPr lang="es-ES" sz="1600" b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rPr>
            <a:t>Para borrar la información, solo debe borrar las columnas B, C y D.  Si sobran filas, deben ser eliminadas.</a:t>
          </a:r>
        </a:p>
        <a:p>
          <a:r>
            <a:rPr lang="es-ES" sz="1600" b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rPr>
            <a:t>La columna F es un cálculo auxiliar que está oculto, </a:t>
          </a:r>
          <a:r>
            <a:rPr lang="es-ES" sz="1600" b="1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rPr>
            <a:t>no debe borrarse</a:t>
          </a:r>
          <a:r>
            <a:rPr lang="es-ES" sz="1600" b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rPr>
            <a:t>.</a:t>
          </a:r>
        </a:p>
        <a:p>
          <a:endParaRPr lang="es-ES" sz="1600" b="0" baseline="0">
            <a:solidFill>
              <a:schemeClr val="tx1">
                <a:lumMod val="65000"/>
                <a:lumOff val="35000"/>
              </a:schemeClr>
            </a:solidFill>
            <a:latin typeface="+mn-lt"/>
            <a:ea typeface="+mn-ea"/>
            <a:cs typeface="+mn-cs"/>
          </a:endParaRPr>
        </a:p>
        <a:p>
          <a:endParaRPr lang="es-ES" sz="1600" b="0" baseline="0">
            <a:solidFill>
              <a:schemeClr val="tx1">
                <a:lumMod val="65000"/>
                <a:lumOff val="35000"/>
              </a:schemeClr>
            </a:solidFill>
          </a:endParaRPr>
        </a:p>
        <a:p>
          <a:endParaRPr lang="es-ES" sz="1600" b="0" baseline="0">
            <a:solidFill>
              <a:schemeClr val="tx1">
                <a:lumMod val="65000"/>
                <a:lumOff val="35000"/>
              </a:schemeClr>
            </a:solidFill>
          </a:endParaRPr>
        </a:p>
        <a:p>
          <a:endParaRPr lang="es-ES" sz="1600" b="0" baseline="0">
            <a:solidFill>
              <a:schemeClr val="tx1">
                <a:lumMod val="65000"/>
                <a:lumOff val="35000"/>
              </a:schemeClr>
            </a:solidFill>
          </a:endParaRPr>
        </a:p>
        <a:p>
          <a:endParaRPr lang="es-ES" sz="1600" b="0" baseline="0">
            <a:solidFill>
              <a:schemeClr val="tx1">
                <a:lumMod val="65000"/>
                <a:lumOff val="35000"/>
              </a:schemeClr>
            </a:solidFill>
          </a:endParaRPr>
        </a:p>
        <a:p>
          <a:endParaRPr lang="es-ES" sz="1600" b="0" baseline="0">
            <a:solidFill>
              <a:schemeClr val="tx1">
                <a:lumMod val="65000"/>
                <a:lumOff val="35000"/>
              </a:schemeClr>
            </a:solidFill>
          </a:endParaRPr>
        </a:p>
        <a:p>
          <a:endParaRPr lang="es-ES" sz="1600" baseline="0">
            <a:solidFill>
              <a:schemeClr val="tx1">
                <a:lumMod val="65000"/>
                <a:lumOff val="35000"/>
              </a:schemeClr>
            </a:solidFill>
          </a:endParaRPr>
        </a:p>
      </xdr:txBody>
    </xdr:sp>
    <xdr:clientData/>
  </xdr:twoCellAnchor>
  <xdr:absoluteAnchor>
    <xdr:pos x="276225" y="0"/>
    <xdr:ext cx="5334007" cy="743844"/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xmlns="" id="{5330CEAF-ACA8-4EDF-BDAA-E736C1096AF5}"/>
            </a:ext>
          </a:extLst>
        </xdr:cNvPr>
        <xdr:cNvSpPr txBox="1"/>
      </xdr:nvSpPr>
      <xdr:spPr>
        <a:xfrm>
          <a:off x="276225" y="0"/>
          <a:ext cx="5334007" cy="743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2400" b="1">
              <a:solidFill>
                <a:schemeClr val="bg1"/>
              </a:solidFill>
            </a:rPr>
            <a:t>Análisis</a:t>
          </a:r>
          <a:r>
            <a:rPr lang="en-US" sz="2400" b="1" baseline="0">
              <a:solidFill>
                <a:schemeClr val="bg1"/>
              </a:solidFill>
            </a:rPr>
            <a:t> ABC de Inventario</a:t>
          </a:r>
          <a:endParaRPr lang="en-US" sz="2400" b="1">
            <a:solidFill>
              <a:schemeClr val="bg1"/>
            </a:solidFill>
          </a:endParaRPr>
        </a:p>
      </xdr:txBody>
    </xdr:sp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270631" y="149678"/>
    <xdr:ext cx="4233334" cy="74384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416F04D-F662-4BFD-AECB-C3FA94FBD906}"/>
            </a:ext>
          </a:extLst>
        </xdr:cNvPr>
        <xdr:cNvSpPr txBox="1"/>
      </xdr:nvSpPr>
      <xdr:spPr>
        <a:xfrm>
          <a:off x="270631" y="149678"/>
          <a:ext cx="4233334" cy="743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2400" b="1">
              <a:solidFill>
                <a:schemeClr val="bg1"/>
              </a:solidFill>
            </a:rPr>
            <a:t>Análisis</a:t>
          </a:r>
          <a:r>
            <a:rPr lang="en-US" sz="2400" b="1" baseline="0">
              <a:solidFill>
                <a:schemeClr val="bg1"/>
              </a:solidFill>
            </a:rPr>
            <a:t> ABC de Inventario</a:t>
          </a:r>
          <a:endParaRPr lang="en-US" sz="2400" b="1">
            <a:solidFill>
              <a:schemeClr val="bg1"/>
            </a:solidFill>
          </a:endParaRPr>
        </a:p>
      </xdr:txBody>
    </xdr:sp>
    <xdr:clientData/>
  </xdr:absoluteAnchor>
  <xdr:twoCellAnchor>
    <xdr:from>
      <xdr:col>14</xdr:col>
      <xdr:colOff>421821</xdr:colOff>
      <xdr:row>9</xdr:row>
      <xdr:rowOff>206828</xdr:rowOff>
    </xdr:from>
    <xdr:to>
      <xdr:col>22</xdr:col>
      <xdr:colOff>13607</xdr:colOff>
      <xdr:row>32</xdr:row>
      <xdr:rowOff>122464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ntiago/Downloads/planilla-de-excel-para-el-aplicativo-de-compras-y-vent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 de Comprobante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1" name="Tabla_Base2" displayName="Tabla_Base2" ref="B5:M15" totalsRowShown="0" headerRowDxfId="14" dataDxfId="12" headerRowBorderDxfId="13" dataCellStyle="Normal 2">
  <autoFilter ref="B5:M1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2" name="NOMBRE DEL PRODUCTO" dataDxfId="11" dataCellStyle="Normal 2"/>
    <tableColumn id="4" name="UNIDADES VENDIDAS" dataDxfId="10" dataCellStyle="Normal 2"/>
    <tableColumn id="3" name="COSTO UNITARIO" dataDxfId="9" dataCellStyle="Normal 2"/>
    <tableColumn id="5" name="COSTO TOTAL" dataDxfId="8" dataCellStyle="Normal 2">
      <calculatedColumnFormula>IF(Tabla_Base2[[#This Row],[UNIDADES VENDIDAS]]="","",D6*C6)</calculatedColumnFormula>
    </tableColumn>
    <tableColumn id="1" name="Auxiliar" dataDxfId="7" dataCellStyle="Normal 2">
      <calculatedColumnFormula>IFERROR(Tabla_Base2[[#This Row],[COSTO TOTAL]]+ROW()*0.0001,"")</calculatedColumnFormula>
    </tableColumn>
    <tableColumn id="18" name="RANKING POR COSTO" dataDxfId="6" dataCellStyle="Millares">
      <calculatedColumnFormula>IFERROR(_xlfn.RANK.EQ(Tabla_Base2[[#This Row],[Auxiliar]],Tabla_Base2[Auxiliar]),"")</calculatedColumnFormula>
    </tableColumn>
    <tableColumn id="20" name="POSICIÓN" dataDxfId="5" dataCellStyle="Normal 2">
      <calculatedColumnFormula>ROW()-5</calculatedColumnFormula>
    </tableColumn>
    <tableColumn id="21" name="PRODUCTO " dataDxfId="4" dataCellStyle="Normal 2">
      <calculatedColumnFormula>IFERROR(INDEX(Tabla_Base2[NOMBRE DEL PRODUCTO],MATCH(Tabla_Base2[[#This Row],[POSICIÓN]],Tabla_Base2[RANKING POR COSTO],0)),"")</calculatedColumnFormula>
    </tableColumn>
    <tableColumn id="22" name="COSTO TOTAL " dataDxfId="3" dataCellStyle="Moneda">
      <calculatedColumnFormula>IFERROR(VLOOKUP(I6,Tabla_Base2[[NOMBRE DEL PRODUCTO]:[COSTO TOTAL]],4,0),"")</calculatedColumnFormula>
    </tableColumn>
    <tableColumn id="19" name="COSTO PORCENTUAL" dataDxfId="2" dataCellStyle="Porcentaje">
      <calculatedColumnFormula>IFERROR(Tabla_Base2[[#This Row],[COSTO TOTAL ]]/SUM(Tabla_Base2[[COSTO TOTAL ]]),"")</calculatedColumnFormula>
    </tableColumn>
    <tableColumn id="23" name="COSTO PORCENTUAL ACUMULADO" dataDxfId="1" dataCellStyle="Normal 2">
      <calculatedColumnFormula>IF(Tabla_Base2[[#This Row],[COSTO PORCENTUAL]]="","",SUM($K$6:K6))</calculatedColumnFormula>
    </tableColumn>
    <tableColumn id="24" name="CLASIFICACIÓN" dataDxfId="0" dataCellStyle="Normal 2">
      <calculatedColumnFormula>IF(Tabla_Base2[[#This Row],[COSTO PORCENTUAL ACUMULADO]]="","",IF(Tabla_Base2[[#This Row],[COSTO PORCENTUAL ACUMULADO]]&lt;=$P$6,$O$6,IF(Tabla_Base2[[#This Row],[COSTO PORCENTUAL ACUMULADO]]&lt;=$P$7,$O$7,$O$8)))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L4"/>
  <sheetViews>
    <sheetView showGridLines="0" topLeftCell="B1" zoomScale="90" zoomScaleNormal="90" workbookViewId="0">
      <selection activeCell="K2" sqref="K2"/>
    </sheetView>
  </sheetViews>
  <sheetFormatPr baseColWidth="10" defaultRowHeight="15.75" x14ac:dyDescent="0.25"/>
  <cols>
    <col min="1" max="1" width="4.140625" style="9" customWidth="1"/>
    <col min="2" max="11" width="19" style="9" customWidth="1"/>
    <col min="12" max="16384" width="11.42578125" style="9"/>
  </cols>
  <sheetData>
    <row r="1" spans="2:12" s="2" customFormat="1" ht="54.95" customHeight="1" x14ac:dyDescent="0.25"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2:12" ht="24" customHeight="1" x14ac:dyDescent="0.25"/>
    <row r="3" spans="2:12" ht="42" customHeight="1" x14ac:dyDescent="0.25">
      <c r="B3" s="10" t="s">
        <v>4</v>
      </c>
      <c r="C3" s="11"/>
      <c r="D3" s="11"/>
      <c r="E3" s="11"/>
      <c r="F3" s="11"/>
      <c r="G3" s="11"/>
      <c r="H3" s="11"/>
      <c r="I3" s="11"/>
      <c r="J3" s="11"/>
      <c r="K3" s="11"/>
    </row>
    <row r="4" spans="2:12" ht="15" customHeight="1" x14ac:dyDescent="0.25"/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/>
  <dimension ref="A2:AB15"/>
  <sheetViews>
    <sheetView showGridLines="0" tabSelected="1" zoomScale="70" zoomScaleNormal="70" workbookViewId="0">
      <selection activeCell="D7" sqref="D7"/>
    </sheetView>
  </sheetViews>
  <sheetFormatPr baseColWidth="10" defaultRowHeight="12.75" x14ac:dyDescent="0.2"/>
  <cols>
    <col min="1" max="1" width="2.42578125" style="6" customWidth="1"/>
    <col min="2" max="2" width="32.28515625" style="6" customWidth="1"/>
    <col min="3" max="3" width="20.140625" style="6" customWidth="1"/>
    <col min="4" max="4" width="28.140625" style="6" customWidth="1"/>
    <col min="5" max="5" width="21" style="6" customWidth="1"/>
    <col min="6" max="6" width="21" style="6" hidden="1" customWidth="1"/>
    <col min="7" max="8" width="19.28515625" style="6" customWidth="1"/>
    <col min="9" max="9" width="25" style="6" customWidth="1"/>
    <col min="10" max="10" width="19.28515625" style="6" customWidth="1"/>
    <col min="11" max="11" width="21.7109375" style="6" customWidth="1"/>
    <col min="12" max="12" width="23" style="6" customWidth="1"/>
    <col min="13" max="13" width="27.28515625" style="6" customWidth="1"/>
    <col min="14" max="14" width="5.140625" style="6" customWidth="1"/>
    <col min="15" max="15" width="29.7109375" style="6" bestFit="1" customWidth="1"/>
    <col min="16" max="20" width="24.28515625" style="6" customWidth="1"/>
    <col min="21" max="21" width="19.85546875" style="6" customWidth="1"/>
    <col min="22" max="22" width="21.42578125" style="6" customWidth="1"/>
    <col min="23" max="23" width="15.7109375" style="6" customWidth="1"/>
    <col min="24" max="16384" width="11.42578125" style="6"/>
  </cols>
  <sheetData>
    <row r="2" spans="1:28" s="2" customFormat="1" ht="54.95" customHeight="1" x14ac:dyDescent="0.25"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spans="1:28" s="1" customFormat="1" ht="13.5" thickBot="1" x14ac:dyDescent="0.25"/>
    <row r="4" spans="1:28" s="5" customFormat="1" ht="23.25" customHeight="1" thickTop="1" thickBot="1" x14ac:dyDescent="0.25">
      <c r="A4" s="3"/>
      <c r="B4" s="26" t="s">
        <v>21</v>
      </c>
      <c r="C4" s="1"/>
      <c r="D4" s="1"/>
      <c r="E4" s="61" t="s">
        <v>20</v>
      </c>
      <c r="F4" s="62"/>
      <c r="G4" s="62"/>
      <c r="H4" s="62"/>
      <c r="I4" s="62"/>
      <c r="J4" s="62"/>
      <c r="K4" s="62"/>
      <c r="L4" s="62"/>
      <c r="M4" s="63"/>
      <c r="P4" s="31"/>
      <c r="Q4" s="59" t="s">
        <v>22</v>
      </c>
      <c r="R4" s="60"/>
      <c r="S4" s="60"/>
      <c r="T4" s="60"/>
      <c r="U4" s="60"/>
      <c r="V4" s="60"/>
      <c r="W4" s="60"/>
    </row>
    <row r="5" spans="1:28" s="5" customFormat="1" ht="55.5" customHeight="1" thickTop="1" thickBot="1" x14ac:dyDescent="0.25">
      <c r="A5" s="3"/>
      <c r="B5" s="14" t="s">
        <v>12</v>
      </c>
      <c r="C5" s="14" t="s">
        <v>7</v>
      </c>
      <c r="D5" s="14" t="s">
        <v>8</v>
      </c>
      <c r="E5" s="14" t="s">
        <v>5</v>
      </c>
      <c r="F5" s="43" t="s">
        <v>25</v>
      </c>
      <c r="G5" s="15" t="s">
        <v>19</v>
      </c>
      <c r="H5" s="15" t="s">
        <v>18</v>
      </c>
      <c r="I5" s="15" t="s">
        <v>17</v>
      </c>
      <c r="J5" s="15" t="s">
        <v>16</v>
      </c>
      <c r="K5" s="15" t="s">
        <v>14</v>
      </c>
      <c r="L5" s="15" t="s">
        <v>15</v>
      </c>
      <c r="M5" s="16" t="s">
        <v>11</v>
      </c>
      <c r="O5" s="7" t="s">
        <v>0</v>
      </c>
      <c r="P5" s="30" t="s">
        <v>24</v>
      </c>
      <c r="Q5" s="12" t="s">
        <v>13</v>
      </c>
      <c r="R5" s="12" t="s">
        <v>10</v>
      </c>
      <c r="S5" s="12" t="s">
        <v>9</v>
      </c>
      <c r="T5" s="12" t="s">
        <v>6</v>
      </c>
      <c r="U5" s="57" t="s">
        <v>23</v>
      </c>
      <c r="V5" s="58"/>
      <c r="W5" s="58"/>
    </row>
    <row r="6" spans="1:28" s="5" customFormat="1" ht="18.75" customHeight="1" thickTop="1" x14ac:dyDescent="0.25">
      <c r="A6" s="4"/>
      <c r="B6" s="23" t="s">
        <v>26</v>
      </c>
      <c r="C6" s="24">
        <v>400</v>
      </c>
      <c r="D6" s="25">
        <v>25</v>
      </c>
      <c r="E6" s="17">
        <f>IF(Tabla_Base2[[#This Row],[UNIDADES VENDIDAS]]="","",D6*C6)</f>
        <v>10000</v>
      </c>
      <c r="F6" s="17">
        <f>IFERROR(Tabla_Base2[[#This Row],[COSTO TOTAL]]+ROW()*0.0001,"")</f>
        <v>10000.000599999999</v>
      </c>
      <c r="G6" s="42">
        <f>IFERROR(_xlfn.RANK.EQ(Tabla_Base2[[#This Row],[Auxiliar]],Tabla_Base2[Auxiliar]),"")</f>
        <v>5</v>
      </c>
      <c r="H6" s="19">
        <f t="shared" ref="H6:H15" si="0">ROW()-5</f>
        <v>1</v>
      </c>
      <c r="I6" s="19" t="str">
        <f>IFERROR(INDEX(Tabla_Base2[NOMBRE DEL PRODUCTO],MATCH(Tabla_Base2[[#This Row],[POSICIÓN]],Tabla_Base2[RANKING POR COSTO],0)),"")</f>
        <v>Gaseosa Pomelo Rosado</v>
      </c>
      <c r="J6" s="20">
        <f>IFERROR(VLOOKUP(I6,Tabla_Base2[[NOMBRE DEL PRODUCTO]:[COSTO TOTAL]],4,0),"")</f>
        <v>30000</v>
      </c>
      <c r="K6" s="21">
        <f>IFERROR(Tabla_Base2[[#This Row],[COSTO TOTAL ]]/SUM(Tabla_Base2[[COSTO TOTAL ]]),"")</f>
        <v>0.20270270270270271</v>
      </c>
      <c r="L6" s="22">
        <f>IF(Tabla_Base2[[#This Row],[COSTO PORCENTUAL]]="","",SUM($K$6:K6))</f>
        <v>0.20270270270270271</v>
      </c>
      <c r="M6" s="18" t="str">
        <f>IF(Tabla_Base2[[#This Row],[COSTO PORCENTUAL ACUMULADO]]="","",IF(Tabla_Base2[[#This Row],[COSTO PORCENTUAL ACUMULADO]]&lt;=$P$6,$O$6,IF(Tabla_Base2[[#This Row],[COSTO PORCENTUAL ACUMULADO]]&lt;=$P$7,$O$7,$O$8)))</f>
        <v>A</v>
      </c>
      <c r="O6" s="27" t="s">
        <v>1</v>
      </c>
      <c r="P6" s="33">
        <v>0.8</v>
      </c>
      <c r="Q6" s="29">
        <f>COUNTIF(Tabla_Base2[CLASIFICACIÓN],O6)</f>
        <v>4</v>
      </c>
      <c r="R6" s="28">
        <f>IFERROR(Q6/SUM($Q$6:$Q$8),"")</f>
        <v>0.4</v>
      </c>
      <c r="S6" s="28">
        <f>IFERROR(SUMIF(Tabla_Base2[CLASIFICACIÓN],O6,Tabla_Base2[[COSTO TOTAL ]])/SUM(Tabla_Base2[[COSTO TOTAL ]]),"")</f>
        <v>0.73986486486486491</v>
      </c>
      <c r="T6" s="28">
        <f>S6</f>
        <v>0.73986486486486491</v>
      </c>
      <c r="U6" s="54" t="str">
        <f>"El "&amp;TEXT(R6,"0,0%")&amp;"de los productos representan el "&amp;TEXT(S6,"0,0%")&amp;" del costo"</f>
        <v>El 40,0%de los productos representan el 74,0% del costo</v>
      </c>
      <c r="V6" s="55"/>
      <c r="W6" s="56"/>
      <c r="AB6" s="5">
        <f>Tabla_Base2[[#This Row],[COSTO TOTAL]]+0.00001*ROW()</f>
        <v>10000.00006</v>
      </c>
    </row>
    <row r="7" spans="1:28" s="5" customFormat="1" ht="18.75" customHeight="1" x14ac:dyDescent="0.25">
      <c r="A7" s="4"/>
      <c r="B7" s="23" t="s">
        <v>31</v>
      </c>
      <c r="C7" s="24">
        <v>2500</v>
      </c>
      <c r="D7" s="25">
        <v>11</v>
      </c>
      <c r="E7" s="17">
        <f>IF(Tabla_Base2[[#This Row],[UNIDADES VENDIDAS]]="","",D7*C7)</f>
        <v>27500</v>
      </c>
      <c r="F7" s="17">
        <f>IFERROR(Tabla_Base2[[#This Row],[COSTO TOTAL]]+ROW()*0.0001,"")</f>
        <v>27500.000700000001</v>
      </c>
      <c r="G7" s="42">
        <f>IFERROR(_xlfn.RANK.EQ(Tabla_Base2[[#This Row],[Auxiliar]],Tabla_Base2[Auxiliar]),"")</f>
        <v>3</v>
      </c>
      <c r="H7" s="19">
        <f t="shared" si="0"/>
        <v>2</v>
      </c>
      <c r="I7" s="19" t="str">
        <f>IFERROR(INDEX(Tabla_Base2[NOMBRE DEL PRODUCTO],MATCH(Tabla_Base2[[#This Row],[POSICIÓN]],Tabla_Base2[RANKING POR COSTO],0)),"")</f>
        <v>Agua Tónica</v>
      </c>
      <c r="J7" s="20">
        <f>IFERROR(VLOOKUP(I7,Tabla_Base2[[NOMBRE DEL PRODUCTO]:[COSTO TOTAL]],4,0),"")</f>
        <v>28000</v>
      </c>
      <c r="K7" s="21">
        <f>IFERROR(Tabla_Base2[[#This Row],[COSTO TOTAL ]]/SUM(Tabla_Base2[[COSTO TOTAL ]]),"")</f>
        <v>0.1891891891891892</v>
      </c>
      <c r="L7" s="22">
        <f>IF(Tabla_Base2[[#This Row],[COSTO PORCENTUAL]]="","",SUM($K$6:K7))</f>
        <v>0.39189189189189189</v>
      </c>
      <c r="M7" s="18" t="str">
        <f>IF(Tabla_Base2[[#This Row],[COSTO PORCENTUAL ACUMULADO]]="","",IF(Tabla_Base2[[#This Row],[COSTO PORCENTUAL ACUMULADO]]&lt;=$P$6,$O$6,IF(Tabla_Base2[[#This Row],[COSTO PORCENTUAL ACUMULADO]]&lt;=$P$7,$O$7,$O$8)))</f>
        <v>A</v>
      </c>
      <c r="O7" s="27" t="s">
        <v>2</v>
      </c>
      <c r="P7" s="32">
        <v>0.95</v>
      </c>
      <c r="Q7" s="29">
        <f>COUNTIF(Tabla_Base2[CLASIFICACIÓN],O7)</f>
        <v>3</v>
      </c>
      <c r="R7" s="28">
        <f>IFERROR(Q7/SUM($Q$6:$Q$8),"")</f>
        <v>0.3</v>
      </c>
      <c r="S7" s="28">
        <f>IFERROR(SUMIF(Tabla_Base2[CLASIFICACIÓN],O7,Tabla_Base2[[COSTO TOTAL ]])/SUM(Tabla_Base2[[COSTO TOTAL ]]),"")</f>
        <v>0.17567567567567569</v>
      </c>
      <c r="T7" s="28">
        <f>IFERROR(S7+T6,"")</f>
        <v>0.91554054054054057</v>
      </c>
      <c r="U7" s="54" t="str">
        <f>"El "&amp;TEXT(R7,"0,0%")&amp;"de los productos representan el "&amp;TEXT(S7,"0,0%")&amp;" del costo"</f>
        <v>El 30,0%de los productos representan el 17,6% del costo</v>
      </c>
      <c r="V7" s="55"/>
      <c r="W7" s="56"/>
      <c r="AB7" s="5">
        <f>Tabla_Base2[[#This Row],[COSTO TOTAL]]+0.00001*ROW()</f>
        <v>27500.000069999998</v>
      </c>
    </row>
    <row r="8" spans="1:28" s="5" customFormat="1" ht="21" x14ac:dyDescent="0.25">
      <c r="A8" s="4"/>
      <c r="B8" s="23" t="s">
        <v>27</v>
      </c>
      <c r="C8" s="24">
        <v>2000</v>
      </c>
      <c r="D8" s="25">
        <v>12</v>
      </c>
      <c r="E8" s="17">
        <f>IF(Tabla_Base2[[#This Row],[UNIDADES VENDIDAS]]="","",D8*C8)</f>
        <v>24000</v>
      </c>
      <c r="F8" s="17">
        <f>IFERROR(Tabla_Base2[[#This Row],[COSTO TOTAL]]+ROW()*0.0001,"")</f>
        <v>24000.000800000002</v>
      </c>
      <c r="G8" s="42">
        <f>IFERROR(_xlfn.RANK.EQ(Tabla_Base2[[#This Row],[Auxiliar]],Tabla_Base2[Auxiliar]),"")</f>
        <v>4</v>
      </c>
      <c r="H8" s="19">
        <f t="shared" si="0"/>
        <v>3</v>
      </c>
      <c r="I8" s="19" t="str">
        <f>IFERROR(INDEX(Tabla_Base2[NOMBRE DEL PRODUCTO],MATCH(Tabla_Base2[[#This Row],[POSICIÓN]],Tabla_Base2[RANKING POR COSTO],0)),"")</f>
        <v>Gaseosa Lima Limón</v>
      </c>
      <c r="J8" s="20">
        <f>IFERROR(VLOOKUP(I8,Tabla_Base2[[NOMBRE DEL PRODUCTO]:[COSTO TOTAL]],4,0),"")</f>
        <v>27500</v>
      </c>
      <c r="K8" s="21">
        <f>IFERROR(Tabla_Base2[[#This Row],[COSTO TOTAL ]]/SUM(Tabla_Base2[[COSTO TOTAL ]]),"")</f>
        <v>0.1858108108108108</v>
      </c>
      <c r="L8" s="22">
        <f>IF(Tabla_Base2[[#This Row],[COSTO PORCENTUAL]]="","",SUM($K$6:K8))</f>
        <v>0.57770270270270263</v>
      </c>
      <c r="M8" s="18" t="str">
        <f>IF(Tabla_Base2[[#This Row],[COSTO PORCENTUAL ACUMULADO]]="","",IF(Tabla_Base2[[#This Row],[COSTO PORCENTUAL ACUMULADO]]&lt;=$P$6,$O$6,IF(Tabla_Base2[[#This Row],[COSTO PORCENTUAL ACUMULADO]]&lt;=$P$7,$O$7,$O$8)))</f>
        <v>A</v>
      </c>
      <c r="O8" s="27" t="s">
        <v>3</v>
      </c>
      <c r="P8" s="32">
        <v>1</v>
      </c>
      <c r="Q8" s="29">
        <f>COUNTIF(Tabla_Base2[CLASIFICACIÓN],O8)</f>
        <v>3</v>
      </c>
      <c r="R8" s="28">
        <f>IFERROR(Q8/SUM($Q$6:$Q$8),"")</f>
        <v>0.3</v>
      </c>
      <c r="S8" s="28">
        <f>IFERROR(SUMIF(Tabla_Base2[CLASIFICACIÓN],O8,Tabla_Base2[[COSTO TOTAL ]])/SUM(Tabla_Base2[[COSTO TOTAL ]]),"")</f>
        <v>8.4459459459459457E-2</v>
      </c>
      <c r="T8" s="28">
        <f>IFERROR(S8+T7,"")</f>
        <v>1</v>
      </c>
      <c r="U8" s="54" t="str">
        <f>"El "&amp;TEXT(R8,"0,0%")&amp;"de los productos representan el "&amp;TEXT(S8,"0,0%")&amp;" del costo"</f>
        <v>El 30,0%de los productos representan el 8,4% del costo</v>
      </c>
      <c r="V8" s="55"/>
      <c r="W8" s="56"/>
      <c r="AB8" s="5">
        <f>Tabla_Base2[[#This Row],[COSTO TOTAL]]+0.00001*ROW()</f>
        <v>24000.000080000002</v>
      </c>
    </row>
    <row r="9" spans="1:28" s="5" customFormat="1" ht="18.75" customHeight="1" x14ac:dyDescent="0.25">
      <c r="A9" s="4"/>
      <c r="B9" s="23" t="s">
        <v>28</v>
      </c>
      <c r="C9" s="24">
        <v>50</v>
      </c>
      <c r="D9" s="25">
        <v>30</v>
      </c>
      <c r="E9" s="17">
        <f>IF(Tabla_Base2[[#This Row],[UNIDADES VENDIDAS]]="","",D9*C9)</f>
        <v>1500</v>
      </c>
      <c r="F9" s="17">
        <f>IFERROR(Tabla_Base2[[#This Row],[COSTO TOTAL]]+ROW()*0.0001,"")</f>
        <v>1500.0009</v>
      </c>
      <c r="G9" s="42">
        <f>IFERROR(_xlfn.RANK.EQ(Tabla_Base2[[#This Row],[Auxiliar]],Tabla_Base2[Auxiliar]),"")</f>
        <v>10</v>
      </c>
      <c r="H9" s="19">
        <f t="shared" si="0"/>
        <v>4</v>
      </c>
      <c r="I9" s="19" t="str">
        <f>IFERROR(INDEX(Tabla_Base2[NOMBRE DEL PRODUCTO],MATCH(Tabla_Base2[[#This Row],[POSICIÓN]],Tabla_Base2[RANKING POR COSTO],0)),"")</f>
        <v>Gaseosa Pomelo</v>
      </c>
      <c r="J9" s="20">
        <f>IFERROR(VLOOKUP(I9,Tabla_Base2[[NOMBRE DEL PRODUCTO]:[COSTO TOTAL]],4,0),"")</f>
        <v>24000</v>
      </c>
      <c r="K9" s="21">
        <f>IFERROR(Tabla_Base2[[#This Row],[COSTO TOTAL ]]/SUM(Tabla_Base2[[COSTO TOTAL ]]),"")</f>
        <v>0.16216216216216217</v>
      </c>
      <c r="L9" s="22">
        <f>IF(Tabla_Base2[[#This Row],[COSTO PORCENTUAL]]="","",SUM($K$6:K9))</f>
        <v>0.7398648648648648</v>
      </c>
      <c r="M9" s="18" t="str">
        <f>IF(Tabla_Base2[[#This Row],[COSTO PORCENTUAL ACUMULADO]]="","",IF(Tabla_Base2[[#This Row],[COSTO PORCENTUAL ACUMULADO]]&lt;=$P$6,$O$6,IF(Tabla_Base2[[#This Row],[COSTO PORCENTUAL ACUMULADO]]&lt;=$P$7,$O$7,$O$8)))</f>
        <v>A</v>
      </c>
      <c r="S9" s="13"/>
      <c r="T9" s="13"/>
      <c r="AB9" s="5">
        <f>Tabla_Base2[[#This Row],[COSTO TOTAL]]+0.00001*ROW()</f>
        <v>1500.00009</v>
      </c>
    </row>
    <row r="10" spans="1:28" s="5" customFormat="1" ht="18.75" customHeight="1" x14ac:dyDescent="0.25">
      <c r="A10" s="4"/>
      <c r="B10" s="23" t="s">
        <v>29</v>
      </c>
      <c r="C10" s="24">
        <v>200</v>
      </c>
      <c r="D10" s="25">
        <v>40</v>
      </c>
      <c r="E10" s="17">
        <f>IF(Tabla_Base2[[#This Row],[UNIDADES VENDIDAS]]="","",D10*C10)</f>
        <v>8000</v>
      </c>
      <c r="F10" s="17">
        <f>IFERROR(Tabla_Base2[[#This Row],[COSTO TOTAL]]+ROW()*0.0001,"")</f>
        <v>8000.0010000000002</v>
      </c>
      <c r="G10" s="42">
        <f>IFERROR(_xlfn.RANK.EQ(Tabla_Base2[[#This Row],[Auxiliar]],Tabla_Base2[Auxiliar]),"")</f>
        <v>8</v>
      </c>
      <c r="H10" s="19">
        <f t="shared" si="0"/>
        <v>5</v>
      </c>
      <c r="I10" s="19" t="str">
        <f>IFERROR(INDEX(Tabla_Base2[NOMBRE DEL PRODUCTO],MATCH(Tabla_Base2[[#This Row],[POSICIÓN]],Tabla_Base2[RANKING POR COSTO],0)),"")</f>
        <v>Gaseosa Cola</v>
      </c>
      <c r="J10" s="20">
        <f>IFERROR(VLOOKUP(I10,Tabla_Base2[[NOMBRE DEL PRODUCTO]:[COSTO TOTAL]],4,0),"")</f>
        <v>10000</v>
      </c>
      <c r="K10" s="21">
        <f>IFERROR(Tabla_Base2[[#This Row],[COSTO TOTAL ]]/SUM(Tabla_Base2[[COSTO TOTAL ]]),"")</f>
        <v>6.7567567567567571E-2</v>
      </c>
      <c r="L10" s="22">
        <f>IF(Tabla_Base2[[#This Row],[COSTO PORCENTUAL]]="","",SUM($K$6:K10))</f>
        <v>0.80743243243243235</v>
      </c>
      <c r="M10" s="18" t="str">
        <f>IF(Tabla_Base2[[#This Row],[COSTO PORCENTUAL ACUMULADO]]="","",IF(Tabla_Base2[[#This Row],[COSTO PORCENTUAL ACUMULADO]]&lt;=$P$6,$O$6,IF(Tabla_Base2[[#This Row],[COSTO PORCENTUAL ACUMULADO]]&lt;=$P$7,$O$7,$O$8)))</f>
        <v>B</v>
      </c>
      <c r="S10" s="13"/>
      <c r="T10" s="13"/>
      <c r="AB10" s="5">
        <f>Tabla_Base2[[#This Row],[COSTO TOTAL]]+0.00001*ROW()</f>
        <v>8000.0001000000002</v>
      </c>
    </row>
    <row r="11" spans="1:28" s="5" customFormat="1" ht="18.75" customHeight="1" x14ac:dyDescent="0.25">
      <c r="A11" s="4"/>
      <c r="B11" s="23" t="s">
        <v>30</v>
      </c>
      <c r="C11" s="24">
        <v>500</v>
      </c>
      <c r="D11" s="25">
        <v>60</v>
      </c>
      <c r="E11" s="17">
        <f>IF(Tabla_Base2[[#This Row],[UNIDADES VENDIDAS]]="","",D11*C11)</f>
        <v>30000</v>
      </c>
      <c r="F11" s="17">
        <f>IFERROR(Tabla_Base2[[#This Row],[COSTO TOTAL]]+ROW()*0.0001,"")</f>
        <v>30000.001100000001</v>
      </c>
      <c r="G11" s="42">
        <f>IFERROR(_xlfn.RANK.EQ(Tabla_Base2[[#This Row],[Auxiliar]],Tabla_Base2[Auxiliar]),"")</f>
        <v>1</v>
      </c>
      <c r="H11" s="19">
        <f t="shared" si="0"/>
        <v>6</v>
      </c>
      <c r="I11" s="19" t="str">
        <f>IFERROR(INDEX(Tabla_Base2[NOMBRE DEL PRODUCTO],MATCH(Tabla_Base2[[#This Row],[POSICIÓN]],Tabla_Base2[RANKING POR COSTO],0)),"")</f>
        <v>Gaseosa de Uva</v>
      </c>
      <c r="J11" s="20">
        <f>IFERROR(VLOOKUP(I11,Tabla_Base2[[NOMBRE DEL PRODUCTO]:[COSTO TOTAL]],4,0),"")</f>
        <v>8000</v>
      </c>
      <c r="K11" s="21">
        <f>IFERROR(Tabla_Base2[[#This Row],[COSTO TOTAL ]]/SUM(Tabla_Base2[[COSTO TOTAL ]]),"")</f>
        <v>5.4054054054054057E-2</v>
      </c>
      <c r="L11" s="22">
        <f>IF(Tabla_Base2[[#This Row],[COSTO PORCENTUAL]]="","",SUM($K$6:K11))</f>
        <v>0.8614864864864864</v>
      </c>
      <c r="M11" s="18" t="str">
        <f>IF(Tabla_Base2[[#This Row],[COSTO PORCENTUAL ACUMULADO]]="","",IF(Tabla_Base2[[#This Row],[COSTO PORCENTUAL ACUMULADO]]&lt;=$P$6,$O$6,IF(Tabla_Base2[[#This Row],[COSTO PORCENTUAL ACUMULADO]]&lt;=$P$7,$O$7,$O$8)))</f>
        <v>B</v>
      </c>
      <c r="S11" s="13"/>
      <c r="T11" s="13"/>
      <c r="AB11" s="5">
        <f>Tabla_Base2[[#This Row],[COSTO TOTAL]]+0.00001*ROW()</f>
        <v>30000.000110000001</v>
      </c>
    </row>
    <row r="12" spans="1:28" s="5" customFormat="1" ht="18.75" customHeight="1" x14ac:dyDescent="0.25">
      <c r="A12" s="4"/>
      <c r="B12" s="23" t="s">
        <v>32</v>
      </c>
      <c r="C12" s="24">
        <v>400</v>
      </c>
      <c r="D12" s="25">
        <v>70</v>
      </c>
      <c r="E12" s="17">
        <f>IF(Tabla_Base2[[#This Row],[UNIDADES VENDIDAS]]="","",D12*C12)</f>
        <v>28000</v>
      </c>
      <c r="F12" s="17">
        <f>IFERROR(Tabla_Base2[[#This Row],[COSTO TOTAL]]+ROW()*0.0001,"")</f>
        <v>28000.001199999999</v>
      </c>
      <c r="G12" s="42">
        <f>IFERROR(_xlfn.RANK.EQ(Tabla_Base2[[#This Row],[Auxiliar]],Tabla_Base2[Auxiliar]),"")</f>
        <v>2</v>
      </c>
      <c r="H12" s="19">
        <f t="shared" si="0"/>
        <v>7</v>
      </c>
      <c r="I12" s="19" t="str">
        <f>IFERROR(INDEX(Tabla_Base2[NOMBRE DEL PRODUCTO],MATCH(Tabla_Base2[[#This Row],[POSICIÓN]],Tabla_Base2[RANKING POR COSTO],0)),"")</f>
        <v>Gaseosa Cola Light</v>
      </c>
      <c r="J12" s="20">
        <f>IFERROR(VLOOKUP(I12,Tabla_Base2[[NOMBRE DEL PRODUCTO]:[COSTO TOTAL]],4,0),"")</f>
        <v>8000</v>
      </c>
      <c r="K12" s="21">
        <f>IFERROR(Tabla_Base2[[#This Row],[COSTO TOTAL ]]/SUM(Tabla_Base2[[COSTO TOTAL ]]),"")</f>
        <v>5.4054054054054057E-2</v>
      </c>
      <c r="L12" s="22">
        <f>IF(Tabla_Base2[[#This Row],[COSTO PORCENTUAL]]="","",SUM($K$6:K12))</f>
        <v>0.91554054054054046</v>
      </c>
      <c r="M12" s="18" t="str">
        <f>IF(Tabla_Base2[[#This Row],[COSTO PORCENTUAL ACUMULADO]]="","",IF(Tabla_Base2[[#This Row],[COSTO PORCENTUAL ACUMULADO]]&lt;=$P$6,$O$6,IF(Tabla_Base2[[#This Row],[COSTO PORCENTUAL ACUMULADO]]&lt;=$P$7,$O$7,$O$8)))</f>
        <v>B</v>
      </c>
      <c r="S12" s="13"/>
      <c r="T12" s="13"/>
      <c r="AB12" s="5">
        <f>Tabla_Base2[[#This Row],[COSTO TOTAL]]+0.00001*ROW()</f>
        <v>28000.000120000001</v>
      </c>
    </row>
    <row r="13" spans="1:28" s="5" customFormat="1" ht="18.75" customHeight="1" x14ac:dyDescent="0.25">
      <c r="A13" s="4"/>
      <c r="B13" s="23" t="s">
        <v>33</v>
      </c>
      <c r="C13" s="24">
        <v>200</v>
      </c>
      <c r="D13" s="25">
        <v>40</v>
      </c>
      <c r="E13" s="17">
        <f>IF(Tabla_Base2[[#This Row],[UNIDADES VENDIDAS]]="","",D13*C13)</f>
        <v>8000</v>
      </c>
      <c r="F13" s="17">
        <f>IFERROR(Tabla_Base2[[#This Row],[COSTO TOTAL]]+ROW()*0.0001,"")</f>
        <v>8000.0012999999999</v>
      </c>
      <c r="G13" s="42">
        <f>IFERROR(_xlfn.RANK.EQ(Tabla_Base2[[#This Row],[Auxiliar]],Tabla_Base2[Auxiliar]),"")</f>
        <v>7</v>
      </c>
      <c r="H13" s="19">
        <f t="shared" si="0"/>
        <v>8</v>
      </c>
      <c r="I13" s="19" t="str">
        <f>IFERROR(INDEX(Tabla_Base2[NOMBRE DEL PRODUCTO],MATCH(Tabla_Base2[[#This Row],[POSICIÓN]],Tabla_Base2[RANKING POR COSTO],0)),"")</f>
        <v>Gaseosa Naranja</v>
      </c>
      <c r="J13" s="20">
        <f>IFERROR(VLOOKUP(I13,Tabla_Base2[[NOMBRE DEL PRODUCTO]:[COSTO TOTAL]],4,0),"")</f>
        <v>8000</v>
      </c>
      <c r="K13" s="21">
        <f>IFERROR(Tabla_Base2[[#This Row],[COSTO TOTAL ]]/SUM(Tabla_Base2[[COSTO TOTAL ]]),"")</f>
        <v>5.4054054054054057E-2</v>
      </c>
      <c r="L13" s="22">
        <f>IF(Tabla_Base2[[#This Row],[COSTO PORCENTUAL]]="","",SUM($K$6:K13))</f>
        <v>0.96959459459459452</v>
      </c>
      <c r="M13" s="18" t="str">
        <f>IF(Tabla_Base2[[#This Row],[COSTO PORCENTUAL ACUMULADO]]="","",IF(Tabla_Base2[[#This Row],[COSTO PORCENTUAL ACUMULADO]]&lt;=$P$6,$O$6,IF(Tabla_Base2[[#This Row],[COSTO PORCENTUAL ACUMULADO]]&lt;=$P$7,$O$7,$O$8)))</f>
        <v>C</v>
      </c>
      <c r="S13" s="13"/>
      <c r="T13" s="13"/>
      <c r="AB13" s="5">
        <f>Tabla_Base2[[#This Row],[COSTO TOTAL]]+0.00001*ROW()</f>
        <v>8000.0001300000004</v>
      </c>
    </row>
    <row r="14" spans="1:28" s="5" customFormat="1" ht="18.75" customHeight="1" x14ac:dyDescent="0.25">
      <c r="A14" s="4"/>
      <c r="B14" s="34" t="s">
        <v>34</v>
      </c>
      <c r="C14" s="35">
        <v>150</v>
      </c>
      <c r="D14" s="36">
        <v>20</v>
      </c>
      <c r="E14" s="37">
        <f>IF(Tabla_Base2[[#This Row],[UNIDADES VENDIDAS]]="","",D14*C14)</f>
        <v>3000</v>
      </c>
      <c r="F14" s="37">
        <f>IFERROR(Tabla_Base2[[#This Row],[COSTO TOTAL]]+ROW()*0.0001,"")</f>
        <v>3000.0014000000001</v>
      </c>
      <c r="G14" s="44">
        <f>IFERROR(_xlfn.RANK.EQ(Tabla_Base2[[#This Row],[Auxiliar]],Tabla_Base2[Auxiliar]),"")</f>
        <v>9</v>
      </c>
      <c r="H14" s="39">
        <f t="shared" si="0"/>
        <v>9</v>
      </c>
      <c r="I14" s="39" t="str">
        <f>IFERROR(INDEX(Tabla_Base2[NOMBRE DEL PRODUCTO],MATCH(Tabla_Base2[[#This Row],[POSICIÓN]],Tabla_Base2[RANKING POR COSTO],0)),"")</f>
        <v>Gaseosa de Cereza</v>
      </c>
      <c r="J14" s="40">
        <f>IFERROR(VLOOKUP(I14,Tabla_Base2[[NOMBRE DEL PRODUCTO]:[COSTO TOTAL]],4,0),"")</f>
        <v>3000</v>
      </c>
      <c r="K14" s="41">
        <f>IFERROR(Tabla_Base2[[#This Row],[COSTO TOTAL ]]/SUM(Tabla_Base2[[COSTO TOTAL ]]),"")</f>
        <v>2.0270270270270271E-2</v>
      </c>
      <c r="L14" s="22">
        <f>IF(Tabla_Base2[[#This Row],[COSTO PORCENTUAL]]="","",SUM($K$6:K14))</f>
        <v>0.9898648648648648</v>
      </c>
      <c r="M14" s="38" t="str">
        <f>IF(Tabla_Base2[[#This Row],[COSTO PORCENTUAL ACUMULADO]]="","",IF(Tabla_Base2[[#This Row],[COSTO PORCENTUAL ACUMULADO]]&lt;=$P$6,$O$6,IF(Tabla_Base2[[#This Row],[COSTO PORCENTUAL ACUMULADO]]&lt;=$P$7,$O$7,$O$8)))</f>
        <v>C</v>
      </c>
      <c r="S14" s="13"/>
      <c r="T14" s="13"/>
      <c r="AB14" s="5">
        <f>Tabla_Base2[[#This Row],[COSTO TOTAL]]+0.00001*ROW()</f>
        <v>3000.0001400000001</v>
      </c>
    </row>
    <row r="15" spans="1:28" s="5" customFormat="1" ht="18.75" customHeight="1" x14ac:dyDescent="0.25">
      <c r="A15" s="4"/>
      <c r="B15" s="45" t="s">
        <v>35</v>
      </c>
      <c r="C15" s="46">
        <v>400</v>
      </c>
      <c r="D15" s="47">
        <v>20</v>
      </c>
      <c r="E15" s="48">
        <f>IF(Tabla_Base2[[#This Row],[UNIDADES VENDIDAS]]="","",D15*C15)</f>
        <v>8000</v>
      </c>
      <c r="F15" s="48">
        <f>IFERROR(Tabla_Base2[[#This Row],[COSTO TOTAL]]+ROW()*0.0001,"")</f>
        <v>8000.0015000000003</v>
      </c>
      <c r="G15" s="49">
        <f>IFERROR(_xlfn.RANK.EQ(Tabla_Base2[[#This Row],[Auxiliar]],Tabla_Base2[Auxiliar]),"")</f>
        <v>6</v>
      </c>
      <c r="H15" s="50">
        <f t="shared" si="0"/>
        <v>10</v>
      </c>
      <c r="I15" s="50" t="str">
        <f>IFERROR(INDEX(Tabla_Base2[NOMBRE DEL PRODUCTO],MATCH(Tabla_Base2[[#This Row],[POSICIÓN]],Tabla_Base2[RANKING POR COSTO],0)),"")</f>
        <v>Gaseosa Vainilla</v>
      </c>
      <c r="J15" s="51">
        <f>IFERROR(VLOOKUP(I15,Tabla_Base2[[NOMBRE DEL PRODUCTO]:[COSTO TOTAL]],4,0),"")</f>
        <v>1500</v>
      </c>
      <c r="K15" s="52">
        <f>IFERROR(Tabla_Base2[[#This Row],[COSTO TOTAL ]]/SUM(Tabla_Base2[[COSTO TOTAL ]]),"")</f>
        <v>1.0135135135135136E-2</v>
      </c>
      <c r="L15" s="22">
        <f>IF(Tabla_Base2[[#This Row],[COSTO PORCENTUAL]]="","",SUM($K$6:K15))</f>
        <v>0.99999999999999989</v>
      </c>
      <c r="M15" s="53" t="str">
        <f>IF(Tabla_Base2[[#This Row],[COSTO PORCENTUAL ACUMULADO]]="","",IF(Tabla_Base2[[#This Row],[COSTO PORCENTUAL ACUMULADO]]&lt;=$P$6,$O$6,IF(Tabla_Base2[[#This Row],[COSTO PORCENTUAL ACUMULADO]]&lt;=$P$7,$O$7,$O$8)))</f>
        <v>C</v>
      </c>
      <c r="S15" s="13"/>
      <c r="T15" s="13"/>
    </row>
  </sheetData>
  <mergeCells count="6">
    <mergeCell ref="U8:W8"/>
    <mergeCell ref="U5:W5"/>
    <mergeCell ref="Q4:W4"/>
    <mergeCell ref="E4:M4"/>
    <mergeCell ref="U6:W6"/>
    <mergeCell ref="U7:W7"/>
  </mergeCells>
  <conditionalFormatting sqref="M6:M15">
    <cfRule type="containsText" dxfId="17" priority="1" operator="containsText" text="C">
      <formula>NOT(ISERROR(SEARCH("C",M6)))</formula>
    </cfRule>
    <cfRule type="containsText" dxfId="16" priority="2" operator="containsText" text="B">
      <formula>NOT(ISERROR(SEARCH("B",M6)))</formula>
    </cfRule>
    <cfRule type="containsText" dxfId="15" priority="3" operator="containsText" text="A">
      <formula>NOT(ISERROR(SEARCH("A",M6)))</formula>
    </cfRule>
  </conditionalFormatting>
  <pageMargins left="0.75" right="0.75" top="1" bottom="1" header="0.5" footer="0.5"/>
  <pageSetup paperSize="9" orientation="portrait" horizontalDpi="4294967292" verticalDpi="4294967292" r:id="rId1"/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- AYUDA -</vt:lpstr>
      <vt:lpstr>ABC INVENTARIO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Planilla Excel</dc:creator>
  <cp:lastModifiedBy>lenovo 110</cp:lastModifiedBy>
  <dcterms:created xsi:type="dcterms:W3CDTF">2019-11-28T19:17:54Z</dcterms:created>
  <dcterms:modified xsi:type="dcterms:W3CDTF">2024-01-16T21:58:14Z</dcterms:modified>
</cp:coreProperties>
</file>